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ekkrol\Desktop\"/>
    </mc:Choice>
  </mc:AlternateContent>
  <bookViews>
    <workbookView xWindow="120" yWindow="120" windowWidth="11640" windowHeight="6225" tabRatio="673"/>
  </bookViews>
  <sheets>
    <sheet name="kalkulator opłat za ciepło" sheetId="168" r:id="rId1"/>
  </sheets>
  <definedNames>
    <definedName name="Grupa_taryfowa">'kalkulator opłat za ciepło'!#REF!</definedName>
    <definedName name="gt">'kalkulator opłat za ciepło'!$F$33:$J$33</definedName>
    <definedName name="gw">'kalkulator opłat za ciepło'!$F$33:$I$33</definedName>
    <definedName name="_xlnm.Print_Area" localSheetId="0">'kalkulator opłat za ciepło'!#REF!</definedName>
  </definedNames>
  <calcPr calcId="152511"/>
</workbook>
</file>

<file path=xl/calcChain.xml><?xml version="1.0" encoding="utf-8"?>
<calcChain xmlns="http://schemas.openxmlformats.org/spreadsheetml/2006/main">
  <c r="I42" i="168" l="1"/>
  <c r="J42" i="168"/>
  <c r="H42" i="168"/>
  <c r="G42" i="168"/>
  <c r="F42" i="168"/>
  <c r="E22" i="168" s="1"/>
  <c r="I41" i="168"/>
  <c r="J41" i="168"/>
  <c r="H41" i="168"/>
  <c r="G41" i="168"/>
  <c r="F41" i="168"/>
  <c r="I35" i="168"/>
  <c r="E15" i="168" s="1"/>
  <c r="J35" i="168"/>
  <c r="H35" i="168"/>
  <c r="G35" i="168"/>
  <c r="F35" i="168"/>
  <c r="I34" i="168"/>
  <c r="J34" i="168"/>
  <c r="H34" i="168"/>
  <c r="G34" i="168"/>
  <c r="F34" i="168"/>
  <c r="E17" i="168" l="1"/>
  <c r="E23" i="168"/>
  <c r="E16" i="168"/>
  <c r="E21" i="168"/>
  <c r="G21" i="168" s="1"/>
  <c r="H21" i="168" s="1"/>
  <c r="G23" i="168" l="1"/>
  <c r="H23" i="168" s="1"/>
  <c r="E18" i="168"/>
  <c r="E24" i="168"/>
  <c r="G22" i="168"/>
  <c r="H22" i="168" l="1"/>
  <c r="G26" i="168"/>
  <c r="H26" i="168" s="1"/>
</calcChain>
</file>

<file path=xl/comments1.xml><?xml version="1.0" encoding="utf-8"?>
<comments xmlns="http://schemas.openxmlformats.org/spreadsheetml/2006/main">
  <authors>
    <author>marekkrol</author>
  </authors>
  <commentList>
    <comment ref="D8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wybrać z zamieszczonej w polu obok rozwijanej listy symbol grupy taryfowej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Symbol ten znajduje się w umowie sprzedaży ciepła oraz na każdej fakturze za ciepło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wielkość zamówionej mocy cieplnej na cele c.o. (centralnego ogrzewania) dla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0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wielkość zamówionej mocy cieplnej na cele c.w.u. (ciepłej wody użytkowej dla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1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zsumowane zużycie ciepła na cele c.o., c.w.u. lub c.o.+ c.w.u. z okresu 12 miesięcy (01.09.2016 - 31.08.2017)
</t>
        </r>
        <r>
          <rPr>
            <i/>
            <sz val="9"/>
            <color indexed="81"/>
            <rFont val="Tahoma"/>
            <family val="2"/>
            <charset val="238"/>
          </rPr>
          <t>Informacje dotyczące zużycia ciepła znajdują się na miesięcznych fakturach za ciepło wystawionych w ww okresie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<sst xmlns="http://schemas.openxmlformats.org/spreadsheetml/2006/main" count="59" uniqueCount="36">
  <si>
    <t>zł/GJ</t>
  </si>
  <si>
    <t>O-p</t>
  </si>
  <si>
    <t>I-w</t>
  </si>
  <si>
    <t>G-w</t>
  </si>
  <si>
    <t>G-z</t>
  </si>
  <si>
    <t>zł/MW</t>
  </si>
  <si>
    <t>j.m</t>
  </si>
  <si>
    <t>Grupa taryfowa</t>
  </si>
  <si>
    <t>Moc na cele c.o.</t>
  </si>
  <si>
    <t>Moc na cele c.w.u.</t>
  </si>
  <si>
    <t>Roczne zużycie ciepła
na cele c.o., c.w.u. lub c.o. + c.w.u.</t>
  </si>
  <si>
    <t>Grupa taryfowa obiektu</t>
  </si>
  <si>
    <t>MW</t>
  </si>
  <si>
    <t>GJ</t>
  </si>
  <si>
    <t>O-n</t>
  </si>
  <si>
    <t>DANE DOTYCZĄCE OBIEKTU ODBIORCY</t>
  </si>
  <si>
    <t>Opłaty wg taryfy obowiązującej do 30.09.2017r.</t>
  </si>
  <si>
    <t>Opłaty wg taryfy obowiązującej od 01.10.2017r.</t>
  </si>
  <si>
    <t>Wzrost lub spadek w %</t>
  </si>
  <si>
    <t>Wzrost lub spadek w zł</t>
  </si>
  <si>
    <t>UWAGA! Proszę wypełnić danymi tylko żółte pola</t>
  </si>
  <si>
    <t>ciepło + przesył ciepła</t>
  </si>
  <si>
    <t>moc + przesył mocy</t>
  </si>
  <si>
    <t>Ceny i stawki opłat obowiązujące w okresie 01.09.2016 - 30.09.2017</t>
  </si>
  <si>
    <t>Ceny i stawki opłat obowiązujące w okresie 01.10.2017 - 30.09.2018</t>
  </si>
  <si>
    <t>zł/MW/rok</t>
  </si>
  <si>
    <t>KALKULATOR ROCZNYCH OPŁAT ZA CIEPŁO</t>
  </si>
  <si>
    <t>zł</t>
  </si>
  <si>
    <t>Opłaty roczne razem</t>
  </si>
  <si>
    <t>%</t>
  </si>
  <si>
    <t>zł/rok</t>
  </si>
  <si>
    <t>Opłata za zamówioną moc
i przesył mocy na cele c.o. - opłaty stałe</t>
  </si>
  <si>
    <t>Opłata za zamówioną moc
i przesył mocy na cele c.w.u. - opłaty stałe</t>
  </si>
  <si>
    <t>Opłata za ciepło i przesył ciepła - opłaty zmienne</t>
  </si>
  <si>
    <t>Wszystkie ceny uwidocznione w powyższych wyliczeniach są cenami netto. Powyższe porównanie nie obejmuje innych opłat dodatkowych zamieszczanych
na fakturach, związanych z uzupełnianiem ubytków nośnika, najmem pomieszczeń węzłów, eksploatacją instalacji, itp.</t>
  </si>
  <si>
    <t>Różnica w całkowitych opłatach za ciepło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</si>
</sst>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3" x14ac:knownFonts="1">
    <font>
      <sz val="10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1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3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b/>
      <i/>
      <sz val="12"/>
      <name val="Calibri"/>
      <family val="2"/>
      <charset val="238"/>
      <scheme val="minor"/>
    </font>
    <font>
      <i/>
      <sz val="10"/>
      <name val="Times New Roman CE"/>
      <charset val="238"/>
    </font>
    <font>
      <b/>
      <sz val="12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/>
    <xf numFmtId="0" fontId="6" fillId="0" borderId="0" xfId="0" applyFont="1"/>
    <xf numFmtId="0" fontId="5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9" fillId="9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7" borderId="1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6" borderId="1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</cellXfs>
  <cellStyles count="2">
    <cellStyle name="Normalny" xfId="0" builtinId="0"/>
    <cellStyle name="Normalny_Zużycie z mocy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70037</xdr:rowOff>
    </xdr:from>
    <xdr:to>
      <xdr:col>8</xdr:col>
      <xdr:colOff>308163</xdr:colOff>
      <xdr:row>28</xdr:row>
      <xdr:rowOff>152400</xdr:rowOff>
    </xdr:to>
    <xdr:sp macro="" textlink="">
      <xdr:nvSpPr>
        <xdr:cNvPr id="2" name="Prostokąt zaokrąglony 1"/>
        <xdr:cNvSpPr/>
      </xdr:nvSpPr>
      <xdr:spPr>
        <a:xfrm>
          <a:off x="645460" y="470087"/>
          <a:ext cx="8997203" cy="6987988"/>
        </a:xfrm>
        <a:prstGeom prst="roundRect">
          <a:avLst>
            <a:gd name="adj" fmla="val 75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CI699"/>
  <sheetViews>
    <sheetView showGridLines="0" tabSelected="1" zoomScaleNormal="100" workbookViewId="0">
      <selection activeCell="R14" sqref="R14"/>
    </sheetView>
  </sheetViews>
  <sheetFormatPr defaultRowHeight="15.75" x14ac:dyDescent="0.25"/>
  <cols>
    <col min="3" max="3" width="7.6640625" customWidth="1"/>
    <col min="4" max="4" width="53.33203125" customWidth="1"/>
    <col min="5" max="5" width="18.83203125" customWidth="1"/>
    <col min="6" max="6" width="11.83203125" style="7" bestFit="1" customWidth="1"/>
    <col min="7" max="7" width="25.1640625" customWidth="1"/>
    <col min="8" max="8" width="27.83203125" style="3" customWidth="1"/>
    <col min="9" max="9" width="10.6640625" bestFit="1" customWidth="1"/>
    <col min="10" max="10" width="11" style="5" customWidth="1"/>
    <col min="11" max="11" width="9.5" bestFit="1" customWidth="1"/>
    <col min="12" max="12" width="11" style="5" bestFit="1" customWidth="1"/>
    <col min="13" max="13" width="9.5" bestFit="1" customWidth="1"/>
    <col min="14" max="14" width="11.33203125" style="5" customWidth="1"/>
    <col min="15" max="15" width="10.6640625" customWidth="1"/>
    <col min="16" max="16" width="16.5" bestFit="1" customWidth="1"/>
    <col min="17" max="17" width="15.5" customWidth="1"/>
    <col min="18" max="18" width="8.6640625" customWidth="1"/>
    <col min="19" max="19" width="8.1640625" customWidth="1"/>
    <col min="20" max="20" width="8.5" customWidth="1"/>
    <col min="22" max="22" width="7.6640625" style="2" customWidth="1"/>
    <col min="23" max="23" width="12.83203125" style="1" customWidth="1"/>
    <col min="24" max="26" width="10.83203125" style="1" customWidth="1"/>
    <col min="27" max="28" width="9.33203125" style="1" customWidth="1"/>
    <col min="29" max="33" width="10.83203125" style="1" customWidth="1"/>
    <col min="34" max="35" width="9.33203125" style="1" customWidth="1"/>
    <col min="36" max="36" width="5.83203125" style="1" customWidth="1"/>
    <col min="37" max="37" width="10.83203125" style="1" customWidth="1"/>
    <col min="38" max="38" width="11.1640625" style="1" customWidth="1"/>
    <col min="39" max="41" width="12.83203125" style="1" customWidth="1"/>
    <col min="42" max="42" width="14.83203125" style="1" customWidth="1"/>
    <col min="43" max="43" width="8.83203125" style="1" customWidth="1"/>
    <col min="44" max="44" width="10.83203125" style="1" customWidth="1"/>
    <col min="45" max="45" width="10.83203125" style="4" customWidth="1"/>
    <col min="46" max="51" width="10.83203125" style="1" customWidth="1"/>
    <col min="52" max="53" width="12.83203125" style="1" customWidth="1"/>
    <col min="54" max="55" width="10.83203125" style="1" customWidth="1"/>
    <col min="56" max="87" width="9.33203125" style="1" customWidth="1"/>
  </cols>
  <sheetData>
    <row r="1" spans="3:8" ht="16.5" thickBot="1" x14ac:dyDescent="0.3"/>
    <row r="2" spans="3:8" ht="21.75" thickBot="1" x14ac:dyDescent="0.4">
      <c r="C2" s="45" t="s">
        <v>26</v>
      </c>
      <c r="D2" s="46"/>
      <c r="E2" s="46"/>
      <c r="F2" s="46"/>
      <c r="G2" s="46"/>
      <c r="H2" s="47"/>
    </row>
    <row r="4" spans="3:8" x14ac:dyDescent="0.25">
      <c r="C4" s="40" t="s">
        <v>20</v>
      </c>
      <c r="D4" s="40"/>
      <c r="E4" s="40"/>
      <c r="F4" s="40"/>
      <c r="G4" s="40"/>
      <c r="H4" s="40"/>
    </row>
    <row r="6" spans="3:8" x14ac:dyDescent="0.25">
      <c r="C6" s="43" t="s">
        <v>15</v>
      </c>
      <c r="D6" s="43"/>
      <c r="E6" s="43"/>
      <c r="F6" s="43"/>
    </row>
    <row r="7" spans="3:8" x14ac:dyDescent="0.25">
      <c r="C7" s="14"/>
      <c r="D7" s="14"/>
      <c r="E7" s="14"/>
      <c r="F7" s="14"/>
    </row>
    <row r="8" spans="3:8" x14ac:dyDescent="0.25">
      <c r="C8" s="8">
        <v>1</v>
      </c>
      <c r="D8" s="9" t="s">
        <v>11</v>
      </c>
      <c r="E8" s="28" t="s">
        <v>2</v>
      </c>
      <c r="F8" s="14"/>
    </row>
    <row r="9" spans="3:8" ht="16.5" thickBot="1" x14ac:dyDescent="0.3">
      <c r="C9" s="8">
        <v>2</v>
      </c>
      <c r="D9" s="9" t="s">
        <v>8</v>
      </c>
      <c r="E9" s="27">
        <v>6.0000000000000001E-3</v>
      </c>
      <c r="F9" s="13" t="s">
        <v>12</v>
      </c>
    </row>
    <row r="10" spans="3:8" ht="16.5" thickBot="1" x14ac:dyDescent="0.3">
      <c r="C10" s="8">
        <v>3</v>
      </c>
      <c r="D10" s="9" t="s">
        <v>9</v>
      </c>
      <c r="E10" s="11">
        <v>2.0000000000000001E-4</v>
      </c>
      <c r="F10" s="13" t="s">
        <v>12</v>
      </c>
    </row>
    <row r="11" spans="3:8" ht="29.25" customHeight="1" thickBot="1" x14ac:dyDescent="0.3">
      <c r="C11" s="8">
        <v>4</v>
      </c>
      <c r="D11" s="10" t="s">
        <v>10</v>
      </c>
      <c r="E11" s="12">
        <v>18.93</v>
      </c>
      <c r="F11" s="13" t="s">
        <v>13</v>
      </c>
    </row>
    <row r="14" spans="3:8" ht="16.5" customHeight="1" x14ac:dyDescent="0.25">
      <c r="C14" s="44" t="s">
        <v>16</v>
      </c>
      <c r="D14" s="44"/>
      <c r="E14" s="44"/>
      <c r="F14" s="44"/>
    </row>
    <row r="15" spans="3:8" ht="30" x14ac:dyDescent="0.25">
      <c r="C15" s="15">
        <v>1</v>
      </c>
      <c r="D15" s="16" t="s">
        <v>31</v>
      </c>
      <c r="E15" s="26">
        <f>(HLOOKUP(E8,F33:J35,3))*E9</f>
        <v>624.94745999999998</v>
      </c>
      <c r="F15" s="13" t="s">
        <v>30</v>
      </c>
    </row>
    <row r="16" spans="3:8" ht="30" x14ac:dyDescent="0.25">
      <c r="C16" s="8">
        <v>2</v>
      </c>
      <c r="D16" s="10" t="s">
        <v>32</v>
      </c>
      <c r="E16" s="26">
        <f>(HLOOKUP(E8,F33:J35,3))*E10</f>
        <v>20.831582000000001</v>
      </c>
      <c r="F16" s="13" t="s">
        <v>30</v>
      </c>
    </row>
    <row r="17" spans="3:10" x14ac:dyDescent="0.25">
      <c r="C17" s="8">
        <v>3</v>
      </c>
      <c r="D17" s="9" t="s">
        <v>33</v>
      </c>
      <c r="E17" s="26">
        <f>(HLOOKUP(E8,F33:J35,2))*E11</f>
        <v>809.06819999999993</v>
      </c>
      <c r="F17" s="13" t="s">
        <v>0</v>
      </c>
    </row>
    <row r="18" spans="3:10" ht="22.5" customHeight="1" x14ac:dyDescent="0.25">
      <c r="D18" s="29" t="s">
        <v>28</v>
      </c>
      <c r="E18" s="30">
        <f>SUM(E15:E17)</f>
        <v>1454.8472419999998</v>
      </c>
      <c r="F18" s="31" t="s">
        <v>27</v>
      </c>
    </row>
    <row r="20" spans="3:10" x14ac:dyDescent="0.25">
      <c r="C20" s="36" t="s">
        <v>17</v>
      </c>
      <c r="D20" s="36"/>
      <c r="E20" s="36"/>
      <c r="F20" s="36"/>
      <c r="G20" s="17" t="s">
        <v>19</v>
      </c>
      <c r="H20" s="17" t="s">
        <v>18</v>
      </c>
    </row>
    <row r="21" spans="3:10" ht="30" x14ac:dyDescent="0.25">
      <c r="C21" s="15">
        <v>1</v>
      </c>
      <c r="D21" s="16" t="s">
        <v>31</v>
      </c>
      <c r="E21" s="26">
        <f>(HLOOKUP(E8,F40:J42,3))*E9</f>
        <v>673.00362000000007</v>
      </c>
      <c r="F21" s="13" t="s">
        <v>30</v>
      </c>
      <c r="G21" s="33">
        <f>E21-E15</f>
        <v>48.056160000000091</v>
      </c>
      <c r="H21" s="33">
        <f>(G21*100)/E15</f>
        <v>7.689632021226247</v>
      </c>
    </row>
    <row r="22" spans="3:10" ht="30" x14ac:dyDescent="0.25">
      <c r="C22" s="8">
        <v>2</v>
      </c>
      <c r="D22" s="10" t="s">
        <v>32</v>
      </c>
      <c r="E22" s="26">
        <f>(HLOOKUP(E8,F40:J42,3))*E10</f>
        <v>22.433454000000001</v>
      </c>
      <c r="F22" s="13" t="s">
        <v>30</v>
      </c>
      <c r="G22" s="33">
        <f t="shared" ref="G22:G23" si="0">E22-E16</f>
        <v>1.6018720000000002</v>
      </c>
      <c r="H22" s="33">
        <f t="shared" ref="H22:H23" si="1">(G22*100)/E16</f>
        <v>7.6896320212262328</v>
      </c>
    </row>
    <row r="23" spans="3:10" x14ac:dyDescent="0.25">
      <c r="C23" s="8">
        <v>3</v>
      </c>
      <c r="D23" s="9" t="s">
        <v>33</v>
      </c>
      <c r="E23" s="26">
        <f>(HLOOKUP(E8,F40:J42,2))*E11</f>
        <v>872.8623</v>
      </c>
      <c r="F23" s="13" t="s">
        <v>0</v>
      </c>
      <c r="G23" s="33">
        <f t="shared" si="0"/>
        <v>63.794100000000071</v>
      </c>
      <c r="H23" s="33">
        <f t="shared" si="1"/>
        <v>7.8848853532990271</v>
      </c>
    </row>
    <row r="24" spans="3:10" ht="21" customHeight="1" x14ac:dyDescent="0.25">
      <c r="C24" s="32"/>
      <c r="D24" s="29" t="s">
        <v>28</v>
      </c>
      <c r="E24" s="30">
        <f>SUM(E21:E23)</f>
        <v>1568.2993740000002</v>
      </c>
      <c r="F24" s="31" t="s">
        <v>27</v>
      </c>
      <c r="H24"/>
    </row>
    <row r="25" spans="3:10" x14ac:dyDescent="0.25">
      <c r="G25" s="17" t="s">
        <v>27</v>
      </c>
      <c r="H25" s="17" t="s">
        <v>29</v>
      </c>
    </row>
    <row r="26" spans="3:10" x14ac:dyDescent="0.25">
      <c r="C26" s="37" t="s">
        <v>35</v>
      </c>
      <c r="D26" s="38"/>
      <c r="E26" s="38"/>
      <c r="F26" s="39"/>
      <c r="G26" s="34">
        <f>SUM(G21:G23)</f>
        <v>113.45213200000016</v>
      </c>
      <c r="H26" s="34">
        <f>(G26*100)/E18</f>
        <v>7.7982161098945246</v>
      </c>
    </row>
    <row r="28" spans="3:10" ht="29.25" customHeight="1" x14ac:dyDescent="0.25">
      <c r="C28" s="41" t="s">
        <v>34</v>
      </c>
      <c r="D28" s="42"/>
      <c r="E28" s="42"/>
      <c r="F28" s="42"/>
      <c r="G28" s="42"/>
      <c r="H28" s="42"/>
    </row>
    <row r="30" spans="3:10" hidden="1" x14ac:dyDescent="0.25"/>
    <row r="31" spans="3:10" hidden="1" x14ac:dyDescent="0.25">
      <c r="D31" s="35" t="s">
        <v>23</v>
      </c>
      <c r="E31" s="35"/>
      <c r="F31" s="35"/>
      <c r="G31" s="35"/>
      <c r="H31" s="35"/>
      <c r="I31" s="35"/>
      <c r="J31" s="35"/>
    </row>
    <row r="32" spans="3:10" hidden="1" x14ac:dyDescent="0.25"/>
    <row r="33" spans="4:10" hidden="1" x14ac:dyDescent="0.25">
      <c r="D33" s="20" t="s">
        <v>7</v>
      </c>
      <c r="E33" s="20" t="s">
        <v>6</v>
      </c>
      <c r="F33" s="21" t="s">
        <v>3</v>
      </c>
      <c r="G33" s="20" t="s">
        <v>4</v>
      </c>
      <c r="H33" s="21" t="s">
        <v>2</v>
      </c>
      <c r="I33" s="21" t="s">
        <v>14</v>
      </c>
      <c r="J33" s="21" t="s">
        <v>1</v>
      </c>
    </row>
    <row r="34" spans="4:10" hidden="1" x14ac:dyDescent="0.25">
      <c r="D34" s="18" t="s">
        <v>21</v>
      </c>
      <c r="E34" s="6" t="s">
        <v>0</v>
      </c>
      <c r="F34" s="22">
        <f>22.86+16.52</f>
        <v>39.379999999999995</v>
      </c>
      <c r="G34" s="22">
        <f>22.86+21.16</f>
        <v>44.019999999999996</v>
      </c>
      <c r="H34" s="22">
        <f>22.86+19.88</f>
        <v>42.739999999999995</v>
      </c>
      <c r="I34" s="22">
        <f>41.15+1.3+6.93</f>
        <v>49.379999999999995</v>
      </c>
      <c r="J34" s="22">
        <f>22.86+9.82</f>
        <v>32.68</v>
      </c>
    </row>
    <row r="35" spans="4:10" hidden="1" x14ac:dyDescent="0.25">
      <c r="D35" s="19" t="s">
        <v>22</v>
      </c>
      <c r="E35" s="6" t="s">
        <v>25</v>
      </c>
      <c r="F35" s="23">
        <f>63711.32+42939.46</f>
        <v>106650.78</v>
      </c>
      <c r="G35" s="24">
        <f>63711.32+47864.27</f>
        <v>111575.59</v>
      </c>
      <c r="H35" s="25">
        <f>63711.32+40446.59</f>
        <v>104157.91</v>
      </c>
      <c r="I35" s="25">
        <f>64835.16+4282.56+19902.25</f>
        <v>89019.97</v>
      </c>
      <c r="J35" s="25">
        <f>63711.32+26790.55</f>
        <v>90501.87</v>
      </c>
    </row>
    <row r="36" spans="4:10" hidden="1" x14ac:dyDescent="0.25"/>
    <row r="37" spans="4:10" hidden="1" x14ac:dyDescent="0.25"/>
    <row r="38" spans="4:10" hidden="1" x14ac:dyDescent="0.25">
      <c r="D38" s="35" t="s">
        <v>24</v>
      </c>
      <c r="E38" s="35"/>
      <c r="F38" s="35"/>
      <c r="G38" s="35"/>
      <c r="H38" s="35"/>
      <c r="I38" s="35"/>
      <c r="J38" s="35"/>
    </row>
    <row r="39" spans="4:10" hidden="1" x14ac:dyDescent="0.25"/>
    <row r="40" spans="4:10" hidden="1" x14ac:dyDescent="0.25">
      <c r="D40" s="20" t="s">
        <v>7</v>
      </c>
      <c r="E40" s="20" t="s">
        <v>6</v>
      </c>
      <c r="F40" s="21" t="s">
        <v>3</v>
      </c>
      <c r="G40" s="20" t="s">
        <v>4</v>
      </c>
      <c r="H40" s="21" t="s">
        <v>2</v>
      </c>
      <c r="I40" s="20" t="s">
        <v>14</v>
      </c>
      <c r="J40" s="20" t="s">
        <v>1</v>
      </c>
    </row>
    <row r="41" spans="4:10" hidden="1" x14ac:dyDescent="0.25">
      <c r="D41" s="18" t="s">
        <v>21</v>
      </c>
      <c r="E41" s="6" t="s">
        <v>0</v>
      </c>
      <c r="F41" s="22">
        <f>25.4+16.98</f>
        <v>42.379999999999995</v>
      </c>
      <c r="G41" s="22">
        <f>25.4+21.09</f>
        <v>46.489999999999995</v>
      </c>
      <c r="H41" s="22">
        <f>25.4+20.71</f>
        <v>46.11</v>
      </c>
      <c r="I41" s="22">
        <f>43+1.3+8.61</f>
        <v>52.91</v>
      </c>
      <c r="J41" s="22">
        <f>25.4+10.38</f>
        <v>35.78</v>
      </c>
    </row>
    <row r="42" spans="4:10" hidden="1" x14ac:dyDescent="0.25">
      <c r="D42" s="19" t="s">
        <v>22</v>
      </c>
      <c r="E42" s="6" t="s">
        <v>5</v>
      </c>
      <c r="F42" s="23">
        <f>69732.96+42926.17</f>
        <v>112659.13</v>
      </c>
      <c r="G42" s="23">
        <f>69732.96+47856.93</f>
        <v>117589.89000000001</v>
      </c>
      <c r="H42" s="23">
        <f>69732.96+42434.31</f>
        <v>112167.27</v>
      </c>
      <c r="I42" s="23">
        <f>52870.44+4282.56+24578.05</f>
        <v>81731.05</v>
      </c>
      <c r="J42" s="23">
        <f>69732.96+27671.75</f>
        <v>97404.71</v>
      </c>
    </row>
    <row r="43" spans="4:10" hidden="1" x14ac:dyDescent="0.25"/>
    <row r="44" spans="4:10" ht="18.75" hidden="1" customHeight="1" x14ac:dyDescent="0.25"/>
    <row r="45" spans="4:10" ht="18.75" hidden="1" customHeight="1" x14ac:dyDescent="0.25"/>
    <row r="46" spans="4:10" ht="18.75" customHeight="1" x14ac:dyDescent="0.25"/>
    <row r="47" spans="4:10" ht="18.75" customHeight="1" x14ac:dyDescent="0.25"/>
    <row r="48" spans="4:10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</sheetData>
  <mergeCells count="9">
    <mergeCell ref="D31:J31"/>
    <mergeCell ref="D38:J38"/>
    <mergeCell ref="C20:F20"/>
    <mergeCell ref="C26:F26"/>
    <mergeCell ref="C2:H2"/>
    <mergeCell ref="C4:H4"/>
    <mergeCell ref="C28:H28"/>
    <mergeCell ref="C6:F6"/>
    <mergeCell ref="C14:F14"/>
  </mergeCells>
  <dataValidations count="1">
    <dataValidation type="list" allowBlank="1" showInputMessage="1" showErrorMessage="1" sqref="E8">
      <formula1>gt</formula1>
    </dataValidation>
  </dataValidations>
  <printOptions horizontalCentered="1" verticalCentered="1"/>
  <pageMargins left="0.39370078740157483" right="0.39370078740157483" top="0.78740157480314965" bottom="0.78740157480314965" header="0" footer="0"/>
  <pageSetup paperSize="9" scale="87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kalkulator opłat za ciepło</vt:lpstr>
      <vt:lpstr>gt</vt:lpstr>
      <vt:lpstr>gw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marekkrol</dc:creator>
  <cp:lastModifiedBy>marekkrol</cp:lastModifiedBy>
  <cp:lastPrinted>2017-01-03T10:38:28Z</cp:lastPrinted>
  <dcterms:created xsi:type="dcterms:W3CDTF">2001-01-25T07:16:18Z</dcterms:created>
  <dcterms:modified xsi:type="dcterms:W3CDTF">2017-10-13T12:38:47Z</dcterms:modified>
</cp:coreProperties>
</file>